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135" activeTab="0"/>
  </bookViews>
  <sheets>
    <sheet name="PLANILHA" sheetId="1" r:id="rId1"/>
    <sheet name="M.C.Praça" sheetId="2" r:id="rId2"/>
    <sheet name="CRONOGRAMA" sheetId="3" r:id="rId3"/>
    <sheet name="BDI" sheetId="4" r:id="rId4"/>
  </sheets>
  <definedNames>
    <definedName name="_xlnm.Print_Area" localSheetId="3">'BDI'!$B$1:$D$22</definedName>
    <definedName name="_xlnm.Print_Area" localSheetId="2">'CRONOGRAMA'!$B$1:$I$23</definedName>
    <definedName name="_xlnm.Print_Area" localSheetId="1">'M.C.Praça'!$B$1:$I$22</definedName>
    <definedName name="_xlnm.Print_Area" localSheetId="0">'PLANILHA'!$B$1:$J$29</definedName>
  </definedNames>
  <calcPr fullCalcOnLoad="1"/>
</workbook>
</file>

<file path=xl/sharedStrings.xml><?xml version="1.0" encoding="utf-8"?>
<sst xmlns="http://schemas.openxmlformats.org/spreadsheetml/2006/main" count="115" uniqueCount="101">
  <si>
    <t>ITEM</t>
  </si>
  <si>
    <t>DESCRIÇÃO</t>
  </si>
  <si>
    <t>PLANILHA ORÇAMENTÁRIA DE CUSTOS</t>
  </si>
  <si>
    <t>CÓDIGO</t>
  </si>
  <si>
    <t>DIRETA</t>
  </si>
  <si>
    <t>INDIRETA</t>
  </si>
  <si>
    <t>(    )</t>
  </si>
  <si>
    <t>PREÇO TOTAL</t>
  </si>
  <si>
    <t xml:space="preserve">FORMA DE EXECUÇÃO: </t>
  </si>
  <si>
    <t>IIO-PLA-005</t>
  </si>
  <si>
    <t>TOTAL GERAL DA OBRA</t>
  </si>
  <si>
    <t>m2</t>
  </si>
  <si>
    <t>1.00</t>
  </si>
  <si>
    <t>m3</t>
  </si>
  <si>
    <t>OBR-VIA-165</t>
  </si>
  <si>
    <t>FOLHA Nº: 01/01</t>
  </si>
  <si>
    <t>(  X   )</t>
  </si>
  <si>
    <t>QUANT.</t>
  </si>
  <si>
    <t>UNID.</t>
  </si>
  <si>
    <t>OBR-VIA-180</t>
  </si>
  <si>
    <t>SERVIÇOS PRELIMENARES</t>
  </si>
  <si>
    <t>Sub-Total</t>
  </si>
  <si>
    <t xml:space="preserve">OBRA: PAVIMENTAÇÃO ASFÁLTICA EM VIAS URBANAS COM CBUQ </t>
  </si>
  <si>
    <t>PREFEITURA MUNICIPAL DE SÃO JOÃO DA PONTE</t>
  </si>
  <si>
    <t>%</t>
  </si>
  <si>
    <t>MOB-DES-020</t>
  </si>
  <si>
    <t>Obras até o valor de  1.000.000,00</t>
  </si>
  <si>
    <t>3.0</t>
  </si>
  <si>
    <t>3.1</t>
  </si>
  <si>
    <t>PINTURA DE LIGAÇÃO (EXECUÇÃO, INCLUINDO FORNECIMENTO E
TRANSPORTE DO MATERIAL BETUMINOSO)</t>
  </si>
  <si>
    <t>1.1</t>
  </si>
  <si>
    <t>m</t>
  </si>
  <si>
    <t>BDI</t>
  </si>
  <si>
    <t>2.0</t>
  </si>
  <si>
    <t>MOBILIZAÇÃO</t>
  </si>
  <si>
    <t>TOTAL PARCIAL DA OBRA</t>
  </si>
  <si>
    <t>Administração Central</t>
  </si>
  <si>
    <t>Lucro</t>
  </si>
  <si>
    <t>Despesas Financeiras</t>
  </si>
  <si>
    <t>ISS</t>
  </si>
  <si>
    <t>PIS</t>
  </si>
  <si>
    <t>CONFINS</t>
  </si>
  <si>
    <t>CPRB</t>
  </si>
  <si>
    <t>Tributos</t>
  </si>
  <si>
    <t>INSS</t>
  </si>
  <si>
    <t>AC</t>
  </si>
  <si>
    <t>L</t>
  </si>
  <si>
    <t>DF</t>
  </si>
  <si>
    <t>Seguros, Garantis e Risco</t>
  </si>
  <si>
    <t>S+G+R</t>
  </si>
  <si>
    <t>I</t>
  </si>
  <si>
    <t>BDI =( (1 + (AC+S+G+R))x(1+DF)x(1+L)) / ((1-(I+CPRB)))</t>
  </si>
  <si>
    <t>SARJETA TIPO 1 - 50 X 5 CM, I = 3 %, PADRÃO DEER-MG</t>
  </si>
  <si>
    <t>CONCRETOBETUMINOSOUSINADOAQUENTE(FAIXAC)(EXECUÇÃO,INCLUINDOUSINAGEM,APLICAÇÃO,ESPALHAMENTOECOMPACTAÇÃO,FORNECIMENTOETRANSPORTEDOSAGREGADOSEDOMATERIALBETUMINOSO;EXCLUIOTRANSPORTEDA USINA ATÉ A PISTA)</t>
  </si>
  <si>
    <t>REGIÃO/MÊS DE REFERÊNCIA:</t>
  </si>
  <si>
    <t>ALISSON GUSMÃO CORDEIRO</t>
  </si>
  <si>
    <t>CREA/MG  167.936/D</t>
  </si>
  <si>
    <t>Engenheiro Civil</t>
  </si>
  <si>
    <t>FONTE</t>
  </si>
  <si>
    <t>PREÇO UNITÁRIO S/ BDI</t>
  </si>
  <si>
    <t>PREÇO UNITÁRIO C/ BDI</t>
  </si>
  <si>
    <t>ED-14762</t>
  </si>
  <si>
    <t>MEMÓRIA DE CÁLCULO - PREFEITURA MUNICIPAL DE SÃO JOÃO DA  PONTE - CNPJ: 16.928.483/0001-29</t>
  </si>
  <si>
    <t>SETOP</t>
  </si>
  <si>
    <t>2.3</t>
  </si>
  <si>
    <t>2.7</t>
  </si>
  <si>
    <t>CONTRATANTE:</t>
  </si>
  <si>
    <t>ENGENHEIRO RESPONSÁVEL:</t>
  </si>
  <si>
    <t>DANILO WAGNER VELOSO</t>
  </si>
  <si>
    <t xml:space="preserve"> PREFEITO MUNICIPAL SÃO JOÃO DA PONTE -  MG</t>
  </si>
  <si>
    <t>Eng°. Responsável  CREA MG 167.936/D</t>
  </si>
  <si>
    <t xml:space="preserve">PRAZO DE EXECUÇÃO: 60 DIAS </t>
  </si>
  <si>
    <t>DESCRIÇÃO DOS SERVIÇOS</t>
  </si>
  <si>
    <t>VALOR (R$)</t>
  </si>
  <si>
    <t>% ITEM</t>
  </si>
  <si>
    <t>1° MÊS</t>
  </si>
  <si>
    <t>2° MÊS</t>
  </si>
  <si>
    <t>Valores totais</t>
  </si>
  <si>
    <t>CRONOGRAMA - PREFEITURA MUNICIPAL DE SÃO JOÃO DA  PONTE - CNPJ: 16.928.483/0001-29</t>
  </si>
  <si>
    <t>2.4</t>
  </si>
  <si>
    <t>RO-41368</t>
  </si>
  <si>
    <t>m3xkm</t>
  </si>
  <si>
    <t>Praça Olimpio Campos trecho 1 - 150m x 7,55m  =
Praça olimpio Campos Trecho 1 - 153m x 7,5m = 
Rua Honorato campos - 41,00m x 7,70m = 
Rua Gerônimo Águiar - 47,50m x 8,85m = 
Distrito de Olimpio Campos -  300m x 6,00m = 
Rua João Ferreira - 250,00m x 6,50m = 
Avenida Getúlio Vargas- 100,00m x 7,00m = 
Avenida Gentil Gomes - 300,00m x 8,20m =</t>
  </si>
  <si>
    <t>TRANSPORTE DE CONCRETO BETUMINOSO USINADO A QUENTE. DISTÂNCIA MÉDIA DE TRANSPORTE &gt;= 50,10KM (DENSIDADE DE MATERIAL SOLTO)</t>
  </si>
  <si>
    <t>item 2.3 x 90,00km</t>
  </si>
  <si>
    <t>Praça Olimpio Campos Trecho 2 - 153m X2
Rua Honorato campos - 23m X2
Rua Gerônimo Águiar - 35m X2</t>
  </si>
  <si>
    <t>2.5</t>
  </si>
  <si>
    <t>2.6</t>
  </si>
  <si>
    <t>TRANSPORTE DE MATERIAL DE QUALQUER NATUREZA. DISTÂNCIA MÉDIA DE TRANSPORTE &gt;= 50,10 KM</t>
  </si>
  <si>
    <t>OBR-VIA-435</t>
  </si>
  <si>
    <t>Ton x Km</t>
  </si>
  <si>
    <t>Praça - 3.016,08m2 x 0,05m = 
demais - 6.585,00 x 0,03m =</t>
  </si>
  <si>
    <t>PAVIMENTAÇÂO</t>
  </si>
  <si>
    <t>TOTAL</t>
  </si>
  <si>
    <t>Data: 31/07/2020</t>
  </si>
  <si>
    <t>praça - 3.016,08m2
demais - 6.585,00m²
pintura de ligação 0,5kg/m2 * 9.601,08m² - 6.308,58kg - 6,30ton
6,30ton x 550km</t>
  </si>
  <si>
    <t>FORNECIMENTO E COLOCAÇÃO DE PLACA DE OBRA EM CHAPA GALVANIZADA - EM CHAPA GALVANIZADA0,2 6A FIXADAS COM REBITES 540 E  RAFUSOS 3/8, EM ESTRUTURA METÁLICA VIGA U 2" ENRIJECIDA COM METALON 20X20, SUPORTEEM EUCALIPTO AUTOCLAVADO PINTADAS</t>
  </si>
  <si>
    <t>2,00m x 1,50m =</t>
  </si>
  <si>
    <t>PRAZO DE EXECUÇÃO: 60 DIAS</t>
  </si>
  <si>
    <t>LOCAL:  PRAÇA OLIMPIO CAMPOS E DIVERSAS RUAS DO MUNICÍPIO DE SÃO JOÃO DA PONTE</t>
  </si>
  <si>
    <t xml:space="preserve">DATA: 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</si>
</sst>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;[Red]#,##0.00"/>
    <numFmt numFmtId="177" formatCode="#,##0.000000000"/>
    <numFmt numFmtId="178" formatCode="&quot;R$ &quot;#,##0.00"/>
    <numFmt numFmtId="179" formatCode="#,##0.0;[Red]#,##0.0"/>
    <numFmt numFmtId="180" formatCode="#,##0;[Red]#,##0"/>
    <numFmt numFmtId="181" formatCode="0.0%"/>
    <numFmt numFmtId="182" formatCode="#,##0.000;[Red]#,##0.000"/>
    <numFmt numFmtId="183" formatCode="#,##0.0000;[Red]#,##0.0000"/>
    <numFmt numFmtId="184" formatCode="0.000000"/>
    <numFmt numFmtId="185" formatCode="0.00000"/>
    <numFmt numFmtId="186" formatCode="0.0000"/>
    <numFmt numFmtId="187" formatCode="0.000"/>
    <numFmt numFmtId="188" formatCode="_(* #,##0.000_);_(* \(#,##0.000\);_(* &quot;-&quot;??_);_(@_)"/>
    <numFmt numFmtId="189" formatCode="_(* #,##0.0000_);_(* \(#,##0.0000\);_(* &quot;-&quot;??_);_(@_)"/>
    <numFmt numFmtId="190" formatCode="#,##0.0"/>
    <numFmt numFmtId="191" formatCode="#,##0.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0.000000000000%"/>
    <numFmt numFmtId="202" formatCode="0.0000000000000%"/>
    <numFmt numFmtId="203" formatCode="0.00000000000000%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&quot;Ativado&quot;;&quot;Ativado&quot;;&quot;Desativado&quot;"/>
    <numFmt numFmtId="212" formatCode="[$-416]dddd\,\ d&quot; de &quot;mmmm&quot; de &quot;yyyy"/>
    <numFmt numFmtId="213" formatCode="&quot;R$&quot;\ #,##0.00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0" fontId="0" fillId="0" borderId="10" xfId="53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7" fillId="0" borderId="10" xfId="65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7" fillId="34" borderId="10" xfId="65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/>
    </xf>
    <xf numFmtId="0" fontId="3" fillId="34" borderId="0" xfId="0" applyFont="1" applyFill="1" applyAlignment="1">
      <alignment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0" fontId="7" fillId="0" borderId="20" xfId="53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6" fillId="35" borderId="10" xfId="5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171" fontId="7" fillId="0" borderId="10" xfId="65" applyFont="1" applyBorder="1" applyAlignment="1">
      <alignment vertical="center"/>
    </xf>
    <xf numFmtId="181" fontId="7" fillId="0" borderId="10" xfId="53" applyNumberFormat="1" applyFont="1" applyBorder="1" applyAlignment="1">
      <alignment/>
    </xf>
    <xf numFmtId="10" fontId="7" fillId="0" borderId="10" xfId="53" applyNumberFormat="1" applyFont="1" applyBorder="1" applyAlignment="1">
      <alignment horizontal="right" vertical="center" wrapText="1"/>
    </xf>
    <xf numFmtId="0" fontId="0" fillId="0" borderId="10" xfId="51" applyBorder="1" applyAlignment="1">
      <alignment horizontal="center"/>
      <protection/>
    </xf>
    <xf numFmtId="0" fontId="0" fillId="0" borderId="10" xfId="51" applyBorder="1" applyAlignment="1">
      <alignment horizontal="right"/>
      <protection/>
    </xf>
    <xf numFmtId="0" fontId="0" fillId="0" borderId="10" xfId="51" applyBorder="1">
      <alignment/>
      <protection/>
    </xf>
    <xf numFmtId="10" fontId="0" fillId="0" borderId="10" xfId="54" applyNumberFormat="1" applyFont="1" applyBorder="1" applyAlignment="1">
      <alignment/>
    </xf>
    <xf numFmtId="9" fontId="0" fillId="34" borderId="10" xfId="54" applyFont="1" applyFill="1" applyBorder="1" applyAlignment="1">
      <alignment/>
    </xf>
    <xf numFmtId="171" fontId="0" fillId="0" borderId="10" xfId="51" applyNumberFormat="1" applyBorder="1">
      <alignment/>
      <protection/>
    </xf>
    <xf numFmtId="171" fontId="0" fillId="34" borderId="10" xfId="51" applyNumberFormat="1" applyFill="1" applyBorder="1">
      <alignment/>
      <protection/>
    </xf>
    <xf numFmtId="0" fontId="0" fillId="0" borderId="0" xfId="51">
      <alignment/>
      <protection/>
    </xf>
    <xf numFmtId="171" fontId="0" fillId="0" borderId="0" xfId="66" applyFont="1" applyAlignment="1">
      <alignment/>
    </xf>
    <xf numFmtId="0" fontId="0" fillId="34" borderId="10" xfId="51" applyFill="1" applyBorder="1" applyAlignment="1">
      <alignment horizontal="center"/>
      <protection/>
    </xf>
    <xf numFmtId="0" fontId="0" fillId="34" borderId="10" xfId="51" applyFill="1" applyBorder="1" applyAlignment="1">
      <alignment horizontal="right"/>
      <protection/>
    </xf>
    <xf numFmtId="9" fontId="0" fillId="34" borderId="10" xfId="54" applyFill="1" applyBorder="1" applyAlignment="1">
      <alignment/>
    </xf>
    <xf numFmtId="213" fontId="7" fillId="0" borderId="25" xfId="0" applyNumberFormat="1" applyFont="1" applyBorder="1" applyAlignment="1">
      <alignment horizontal="right" vertical="center" wrapText="1"/>
    </xf>
    <xf numFmtId="213" fontId="8" fillId="0" borderId="25" xfId="0" applyNumberFormat="1" applyFont="1" applyBorder="1" applyAlignment="1">
      <alignment horizontal="right" vertical="center" wrapText="1"/>
    </xf>
    <xf numFmtId="213" fontId="3" fillId="0" borderId="0" xfId="0" applyNumberFormat="1" applyFont="1" applyAlignment="1">
      <alignment/>
    </xf>
    <xf numFmtId="213" fontId="8" fillId="36" borderId="26" xfId="65" applyNumberFormat="1" applyFont="1" applyFill="1" applyBorder="1" applyAlignment="1">
      <alignment horizontal="center" vertical="center" wrapText="1"/>
    </xf>
    <xf numFmtId="213" fontId="0" fillId="0" borderId="10" xfId="66" applyNumberFormat="1" applyFont="1" applyBorder="1" applyAlignment="1">
      <alignment/>
    </xf>
    <xf numFmtId="213" fontId="6" fillId="34" borderId="10" xfId="66" applyNumberFormat="1" applyFont="1" applyFill="1" applyBorder="1" applyAlignment="1">
      <alignment/>
    </xf>
    <xf numFmtId="9" fontId="0" fillId="0" borderId="10" xfId="53" applyFont="1" applyBorder="1" applyAlignment="1">
      <alignment/>
    </xf>
    <xf numFmtId="213" fontId="0" fillId="34" borderId="10" xfId="54" applyNumberFormat="1" applyFont="1" applyFill="1" applyBorder="1" applyAlignment="1">
      <alignment/>
    </xf>
    <xf numFmtId="213" fontId="0" fillId="34" borderId="10" xfId="51" applyNumberFormat="1" applyFill="1" applyBorder="1">
      <alignment/>
      <protection/>
    </xf>
    <xf numFmtId="213" fontId="0" fillId="0" borderId="10" xfId="0" applyNumberFormat="1" applyBorder="1" applyAlignment="1">
      <alignment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8" fillId="0" borderId="31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34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51" applyFont="1" applyFill="1" applyBorder="1" applyAlignment="1">
      <alignment horizontal="left" vertical="center" wrapText="1"/>
      <protection/>
    </xf>
    <xf numFmtId="0" fontId="0" fillId="0" borderId="14" xfId="51" applyFont="1" applyFill="1" applyBorder="1" applyAlignment="1">
      <alignment horizontal="left" vertical="center" wrapText="1"/>
      <protection/>
    </xf>
    <xf numFmtId="49" fontId="0" fillId="33" borderId="10" xfId="65" applyNumberFormat="1" applyFont="1" applyFill="1" applyBorder="1" applyAlignment="1" quotePrefix="1">
      <alignment horizontal="center" vertical="center" wrapText="1"/>
    </xf>
    <xf numFmtId="49" fontId="0" fillId="33" borderId="10" xfId="65" applyNumberFormat="1" applyFont="1" applyFill="1" applyBorder="1" applyAlignment="1" quotePrefix="1">
      <alignment horizontal="center" vertical="center"/>
    </xf>
    <xf numFmtId="49" fontId="0" fillId="33" borderId="16" xfId="65" applyNumberFormat="1" applyFont="1" applyFill="1" applyBorder="1" applyAlignment="1" quotePrefix="1">
      <alignment horizontal="center" vertical="center" wrapText="1"/>
    </xf>
    <xf numFmtId="49" fontId="0" fillId="33" borderId="11" xfId="65" applyNumberFormat="1" applyFont="1" applyFill="1" applyBorder="1" applyAlignment="1" quotePrefix="1">
      <alignment horizontal="center" vertical="center"/>
    </xf>
    <xf numFmtId="49" fontId="0" fillId="33" borderId="14" xfId="65" applyNumberFormat="1" applyFont="1" applyFill="1" applyBorder="1" applyAlignment="1" quotePrefix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37" borderId="16" xfId="50" applyFont="1" applyFill="1" applyBorder="1" applyAlignment="1">
      <alignment horizontal="left" vertical="center"/>
      <protection/>
    </xf>
    <xf numFmtId="0" fontId="6" fillId="37" borderId="11" xfId="50" applyFont="1" applyFill="1" applyBorder="1" applyAlignment="1">
      <alignment horizontal="left" vertical="center"/>
      <protection/>
    </xf>
    <xf numFmtId="0" fontId="6" fillId="37" borderId="13" xfId="50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/>
    </xf>
    <xf numFmtId="181" fontId="0" fillId="33" borderId="16" xfId="53" applyNumberFormat="1" applyFont="1" applyFill="1" applyBorder="1" applyAlignment="1" quotePrefix="1">
      <alignment horizontal="center" vertical="center"/>
    </xf>
    <xf numFmtId="181" fontId="0" fillId="33" borderId="11" xfId="53" applyNumberFormat="1" applyFont="1" applyFill="1" applyBorder="1" applyAlignment="1" quotePrefix="1">
      <alignment horizontal="center" vertical="center"/>
    </xf>
    <xf numFmtId="181" fontId="0" fillId="33" borderId="14" xfId="53" applyNumberFormat="1" applyFont="1" applyFill="1" applyBorder="1" applyAlignment="1" quotePrefix="1">
      <alignment horizontal="center" vertical="center"/>
    </xf>
    <xf numFmtId="49" fontId="0" fillId="33" borderId="16" xfId="65" applyNumberFormat="1" applyFont="1" applyFill="1" applyBorder="1" applyAlignment="1" quotePrefix="1">
      <alignment horizontal="left" vertical="center" wrapText="1"/>
    </xf>
    <xf numFmtId="49" fontId="0" fillId="33" borderId="11" xfId="65" applyNumberFormat="1" applyFont="1" applyFill="1" applyBorder="1" applyAlignment="1" quotePrefix="1">
      <alignment horizontal="left" vertical="center"/>
    </xf>
    <xf numFmtId="49" fontId="0" fillId="33" borderId="14" xfId="65" applyNumberFormat="1" applyFont="1" applyFill="1" applyBorder="1" applyAlignment="1" quotePrefix="1">
      <alignment horizontal="left" vertical="center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34" borderId="10" xfId="51" applyFill="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0" fillId="0" borderId="10" xfId="5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ta" xfId="52"/>
    <cellStyle name="Percent" xfId="53"/>
    <cellStyle name="Porcentagem 2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0</xdr:row>
      <xdr:rowOff>104775</xdr:rowOff>
    </xdr:from>
    <xdr:to>
      <xdr:col>8</xdr:col>
      <xdr:colOff>428625</xdr:colOff>
      <xdr:row>0</xdr:row>
      <xdr:rowOff>933450</xdr:rowOff>
    </xdr:to>
    <xdr:pic>
      <xdr:nvPicPr>
        <xdr:cNvPr id="1" name="Imagem 0" descr="Descrição: 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04775"/>
          <a:ext cx="6572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114300</xdr:rowOff>
    </xdr:from>
    <xdr:to>
      <xdr:col>3</xdr:col>
      <xdr:colOff>3028950</xdr:colOff>
      <xdr:row>0</xdr:row>
      <xdr:rowOff>885825</xdr:rowOff>
    </xdr:to>
    <xdr:pic>
      <xdr:nvPicPr>
        <xdr:cNvPr id="1" name="Imagem 2" descr="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3686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95250</xdr:rowOff>
    </xdr:from>
    <xdr:to>
      <xdr:col>3</xdr:col>
      <xdr:colOff>762000</xdr:colOff>
      <xdr:row>0</xdr:row>
      <xdr:rowOff>866775</xdr:rowOff>
    </xdr:to>
    <xdr:pic>
      <xdr:nvPicPr>
        <xdr:cNvPr id="1" name="Imagem 5" descr="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0"/>
          <a:ext cx="3667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400050</xdr:colOff>
      <xdr:row>0</xdr:row>
      <xdr:rowOff>828675</xdr:rowOff>
    </xdr:to>
    <xdr:pic>
      <xdr:nvPicPr>
        <xdr:cNvPr id="1" name="Imagem 0" descr="Descrição: 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5067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view="pageBreakPreview" zoomScale="55" zoomScaleNormal="85" zoomScaleSheetLayoutView="55" zoomScalePageLayoutView="0" workbookViewId="0" topLeftCell="A13">
      <selection activeCell="F29" sqref="F29:J29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14.28125" style="1" customWidth="1"/>
    <col min="4" max="4" width="12.421875" style="1" customWidth="1"/>
    <col min="5" max="5" width="54.140625" style="1" customWidth="1"/>
    <col min="6" max="6" width="9.140625" style="1" customWidth="1"/>
    <col min="7" max="7" width="12.28125" style="1" customWidth="1"/>
    <col min="8" max="8" width="15.8515625" style="1" customWidth="1"/>
    <col min="9" max="9" width="14.28125" style="1" customWidth="1"/>
    <col min="10" max="10" width="22.28125" style="1" customWidth="1"/>
    <col min="11" max="11" width="11.7109375" style="1" bestFit="1" customWidth="1"/>
    <col min="12" max="12" width="10.140625" style="1" bestFit="1" customWidth="1"/>
    <col min="13" max="13" width="9.140625" style="1" customWidth="1"/>
    <col min="14" max="14" width="10.140625" style="1" bestFit="1" customWidth="1"/>
    <col min="15" max="16384" width="9.140625" style="1" customWidth="1"/>
  </cols>
  <sheetData>
    <row r="1" spans="2:10" ht="78" customHeight="1">
      <c r="B1" s="82"/>
      <c r="C1" s="83"/>
      <c r="D1" s="84"/>
      <c r="E1" s="84"/>
      <c r="F1" s="84"/>
      <c r="G1" s="84"/>
      <c r="H1" s="84"/>
      <c r="I1" s="84"/>
      <c r="J1" s="85"/>
    </row>
    <row r="2" spans="2:10" ht="20.25" customHeight="1" thickBot="1">
      <c r="B2" s="86" t="s">
        <v>2</v>
      </c>
      <c r="C2" s="87"/>
      <c r="D2" s="88"/>
      <c r="E2" s="88"/>
      <c r="F2" s="88"/>
      <c r="G2" s="88"/>
      <c r="H2" s="88"/>
      <c r="I2" s="88"/>
      <c r="J2" s="89"/>
    </row>
    <row r="3" spans="2:10" ht="19.5" customHeight="1">
      <c r="B3" s="76" t="s">
        <v>23</v>
      </c>
      <c r="C3" s="77"/>
      <c r="D3" s="77"/>
      <c r="E3" s="77"/>
      <c r="F3" s="77"/>
      <c r="G3" s="78"/>
      <c r="H3" s="79" t="s">
        <v>15</v>
      </c>
      <c r="I3" s="80"/>
      <c r="J3" s="81"/>
    </row>
    <row r="4" spans="2:10" ht="19.5" customHeight="1">
      <c r="B4" s="94" t="s">
        <v>22</v>
      </c>
      <c r="C4" s="95"/>
      <c r="D4" s="95"/>
      <c r="E4" s="95"/>
      <c r="F4" s="95"/>
      <c r="G4" s="96"/>
      <c r="H4" s="97" t="s">
        <v>100</v>
      </c>
      <c r="I4" s="98"/>
      <c r="J4" s="99"/>
    </row>
    <row r="5" spans="2:10" ht="36.75" customHeight="1">
      <c r="B5" s="100" t="s">
        <v>99</v>
      </c>
      <c r="C5" s="101"/>
      <c r="D5" s="101"/>
      <c r="E5" s="101"/>
      <c r="F5" s="102"/>
      <c r="G5" s="103" t="s">
        <v>8</v>
      </c>
      <c r="H5" s="104"/>
      <c r="I5" s="104"/>
      <c r="J5" s="105"/>
    </row>
    <row r="6" spans="2:10" ht="19.5" customHeight="1">
      <c r="B6" s="106" t="s">
        <v>54</v>
      </c>
      <c r="C6" s="107"/>
      <c r="D6" s="107"/>
      <c r="E6" s="107"/>
      <c r="F6" s="108"/>
      <c r="G6" s="36" t="s">
        <v>6</v>
      </c>
      <c r="H6" s="37" t="s">
        <v>4</v>
      </c>
      <c r="I6" s="14" t="s">
        <v>16</v>
      </c>
      <c r="J6" s="25" t="s">
        <v>5</v>
      </c>
    </row>
    <row r="7" spans="2:10" ht="19.5" customHeight="1" thickBot="1">
      <c r="B7" s="113" t="s">
        <v>98</v>
      </c>
      <c r="C7" s="114"/>
      <c r="D7" s="114"/>
      <c r="E7" s="114"/>
      <c r="F7" s="115"/>
      <c r="G7" s="38"/>
      <c r="H7" s="39"/>
      <c r="I7" s="40" t="s">
        <v>32</v>
      </c>
      <c r="J7" s="41">
        <f>+BDI!D13</f>
        <v>0.2255421040850587</v>
      </c>
    </row>
    <row r="8" spans="2:10" ht="45">
      <c r="B8" s="42" t="s">
        <v>0</v>
      </c>
      <c r="C8" s="43" t="s">
        <v>58</v>
      </c>
      <c r="D8" s="44" t="s">
        <v>3</v>
      </c>
      <c r="E8" s="44" t="s">
        <v>1</v>
      </c>
      <c r="F8" s="44" t="s">
        <v>18</v>
      </c>
      <c r="G8" s="44" t="s">
        <v>17</v>
      </c>
      <c r="H8" s="45" t="s">
        <v>59</v>
      </c>
      <c r="I8" s="45" t="s">
        <v>60</v>
      </c>
      <c r="J8" s="46" t="s">
        <v>7</v>
      </c>
    </row>
    <row r="9" spans="2:10" s="35" customFormat="1" ht="15">
      <c r="B9" s="28" t="s">
        <v>12</v>
      </c>
      <c r="C9" s="29"/>
      <c r="D9" s="30"/>
      <c r="E9" s="31" t="s">
        <v>20</v>
      </c>
      <c r="F9" s="32"/>
      <c r="G9" s="33"/>
      <c r="H9" s="33"/>
      <c r="I9" s="47"/>
      <c r="J9" s="34"/>
    </row>
    <row r="10" spans="2:10" ht="108" customHeight="1">
      <c r="B10" s="24" t="s">
        <v>30</v>
      </c>
      <c r="C10" s="27" t="s">
        <v>63</v>
      </c>
      <c r="D10" s="18" t="s">
        <v>9</v>
      </c>
      <c r="E10" s="19" t="s">
        <v>96</v>
      </c>
      <c r="F10" s="16" t="s">
        <v>11</v>
      </c>
      <c r="G10" s="17">
        <f>ROUND('M.C.Praça'!I8,2)</f>
        <v>3</v>
      </c>
      <c r="H10" s="17">
        <v>241.95</v>
      </c>
      <c r="I10" s="17">
        <f>ROUND(H10*$J$7+H10,2)</f>
        <v>296.52</v>
      </c>
      <c r="J10" s="66">
        <f>ROUND((G10*I10),2)</f>
        <v>889.56</v>
      </c>
    </row>
    <row r="11" spans="2:10" ht="15">
      <c r="B11" s="24"/>
      <c r="C11" s="27"/>
      <c r="D11" s="13"/>
      <c r="E11" s="20" t="s">
        <v>21</v>
      </c>
      <c r="F11" s="16"/>
      <c r="G11" s="17"/>
      <c r="H11" s="17"/>
      <c r="I11" s="17">
        <f>H11*(1+$J$7)</f>
        <v>0</v>
      </c>
      <c r="J11" s="67">
        <f>SUM(J10:J10)</f>
        <v>889.56</v>
      </c>
    </row>
    <row r="12" ht="12.75">
      <c r="J12" s="68"/>
    </row>
    <row r="13" spans="2:10" ht="15">
      <c r="B13" s="23" t="s">
        <v>33</v>
      </c>
      <c r="C13" s="26"/>
      <c r="D13" s="15"/>
      <c r="E13" s="15" t="s">
        <v>92</v>
      </c>
      <c r="F13" s="13"/>
      <c r="G13" s="17"/>
      <c r="H13" s="17"/>
      <c r="I13" s="17"/>
      <c r="J13" s="66"/>
    </row>
    <row r="14" spans="2:10" ht="63" customHeight="1">
      <c r="B14" s="24" t="s">
        <v>64</v>
      </c>
      <c r="C14" s="27" t="s">
        <v>63</v>
      </c>
      <c r="D14" s="13" t="s">
        <v>14</v>
      </c>
      <c r="E14" s="19" t="s">
        <v>29</v>
      </c>
      <c r="F14" s="13" t="s">
        <v>11</v>
      </c>
      <c r="G14" s="17">
        <f>ROUND('M.C.Praça'!I12,2)</f>
        <v>9601.08</v>
      </c>
      <c r="H14" s="17">
        <v>1.41</v>
      </c>
      <c r="I14" s="17">
        <f>ROUND(H14*$J$7+H14,2)</f>
        <v>1.73</v>
      </c>
      <c r="J14" s="66">
        <f>ROUND((G14*I14),2)</f>
        <v>16609.87</v>
      </c>
    </row>
    <row r="15" spans="2:10" ht="85.5">
      <c r="B15" s="24" t="s">
        <v>79</v>
      </c>
      <c r="C15" s="27" t="s">
        <v>63</v>
      </c>
      <c r="D15" s="21" t="s">
        <v>19</v>
      </c>
      <c r="E15" s="19" t="s">
        <v>53</v>
      </c>
      <c r="F15" s="13" t="s">
        <v>13</v>
      </c>
      <c r="G15" s="17">
        <f>ROUND('M.C.Praça'!I13,2)</f>
        <v>348.35</v>
      </c>
      <c r="H15" s="22">
        <v>695.8</v>
      </c>
      <c r="I15" s="17">
        <f>ROUND(H15*$J$7+H15,2)</f>
        <v>852.73</v>
      </c>
      <c r="J15" s="66">
        <f>ROUND((G15*I15),2)</f>
        <v>297048.5</v>
      </c>
    </row>
    <row r="16" spans="2:10" ht="57">
      <c r="B16" s="24" t="s">
        <v>86</v>
      </c>
      <c r="C16" s="27" t="s">
        <v>63</v>
      </c>
      <c r="D16" s="21" t="s">
        <v>80</v>
      </c>
      <c r="E16" s="19" t="s">
        <v>83</v>
      </c>
      <c r="F16" s="13" t="s">
        <v>81</v>
      </c>
      <c r="G16" s="17">
        <f>ROUND('M.C.Praça'!I14,2)</f>
        <v>27868.32</v>
      </c>
      <c r="H16" s="22">
        <v>0.79</v>
      </c>
      <c r="I16" s="17">
        <f>ROUND(H16*$J$7+H16,2)</f>
        <v>0.97</v>
      </c>
      <c r="J16" s="66">
        <f>ROUND((G16*I16),2)</f>
        <v>27032.27</v>
      </c>
    </row>
    <row r="17" spans="2:10" ht="42.75">
      <c r="B17" s="24" t="s">
        <v>87</v>
      </c>
      <c r="C17" s="18" t="s">
        <v>63</v>
      </c>
      <c r="D17" s="18" t="s">
        <v>89</v>
      </c>
      <c r="E17" s="19" t="s">
        <v>88</v>
      </c>
      <c r="F17" s="16" t="s">
        <v>90</v>
      </c>
      <c r="G17" s="17">
        <f>ROUND('M.C.Praça'!I15,2)</f>
        <v>3465</v>
      </c>
      <c r="H17" s="22">
        <v>0.46</v>
      </c>
      <c r="I17" s="17">
        <f>ROUND(H17*$J$7+H17,2)</f>
        <v>0.56</v>
      </c>
      <c r="J17" s="66">
        <f>ROUND((G17*I17),2)</f>
        <v>1940.4</v>
      </c>
    </row>
    <row r="18" spans="2:10" ht="28.5">
      <c r="B18" s="24" t="s">
        <v>65</v>
      </c>
      <c r="C18" s="27" t="s">
        <v>63</v>
      </c>
      <c r="D18" s="18" t="s">
        <v>61</v>
      </c>
      <c r="E18" s="19" t="s">
        <v>52</v>
      </c>
      <c r="F18" s="16" t="s">
        <v>31</v>
      </c>
      <c r="G18" s="17">
        <f>ROUND('M.C.Praça'!I16,2)</f>
        <v>389</v>
      </c>
      <c r="H18" s="17">
        <v>20.65</v>
      </c>
      <c r="I18" s="17">
        <f>ROUND(H18*$J$7+H18,2)</f>
        <v>25.31</v>
      </c>
      <c r="J18" s="66">
        <f>ROUND((G18*I18),2)</f>
        <v>9845.59</v>
      </c>
    </row>
    <row r="19" spans="2:10" ht="15">
      <c r="B19" s="24"/>
      <c r="C19" s="27"/>
      <c r="D19" s="13"/>
      <c r="E19" s="20" t="s">
        <v>21</v>
      </c>
      <c r="F19" s="13"/>
      <c r="G19" s="17"/>
      <c r="H19" s="17"/>
      <c r="I19" s="17"/>
      <c r="J19" s="67">
        <f>SUM(J14:J18)</f>
        <v>352476.63000000006</v>
      </c>
    </row>
    <row r="20" spans="2:11" ht="15">
      <c r="B20" s="109" t="s">
        <v>35</v>
      </c>
      <c r="C20" s="110"/>
      <c r="D20" s="111"/>
      <c r="E20" s="111"/>
      <c r="F20" s="111"/>
      <c r="G20" s="111"/>
      <c r="H20" s="111"/>
      <c r="I20" s="112"/>
      <c r="J20" s="67">
        <f>+J11+J19</f>
        <v>353366.19000000006</v>
      </c>
      <c r="K20" s="5"/>
    </row>
    <row r="21" spans="2:11" ht="15">
      <c r="B21" s="23" t="s">
        <v>27</v>
      </c>
      <c r="C21" s="26"/>
      <c r="D21" s="15"/>
      <c r="E21" s="15" t="s">
        <v>34</v>
      </c>
      <c r="F21" s="13"/>
      <c r="G21" s="17"/>
      <c r="H21" s="17"/>
      <c r="I21" s="17"/>
      <c r="J21" s="66"/>
      <c r="K21" s="5"/>
    </row>
    <row r="22" spans="2:11" ht="28.5">
      <c r="B22" s="24" t="s">
        <v>28</v>
      </c>
      <c r="C22" s="27" t="s">
        <v>63</v>
      </c>
      <c r="D22" s="18" t="s">
        <v>25</v>
      </c>
      <c r="E22" s="19" t="s">
        <v>26</v>
      </c>
      <c r="F22" s="16" t="s">
        <v>24</v>
      </c>
      <c r="G22" s="53">
        <f>ROUND('M.C.Praça'!I20,4)</f>
        <v>0.005</v>
      </c>
      <c r="H22" s="17">
        <f>J20</f>
        <v>353366.19000000006</v>
      </c>
      <c r="I22" s="17">
        <f>+H22</f>
        <v>353366.19000000006</v>
      </c>
      <c r="J22" s="67">
        <f>ROUND((G22*I22),2)</f>
        <v>1766.83</v>
      </c>
      <c r="K22" s="5"/>
    </row>
    <row r="23" spans="2:11" ht="15.75" thickBot="1">
      <c r="B23" s="91" t="s">
        <v>10</v>
      </c>
      <c r="C23" s="92"/>
      <c r="D23" s="93"/>
      <c r="E23" s="93"/>
      <c r="F23" s="93"/>
      <c r="G23" s="93"/>
      <c r="H23" s="93"/>
      <c r="I23" s="93"/>
      <c r="J23" s="69">
        <f>+J20+J22</f>
        <v>355133.0200000001</v>
      </c>
      <c r="K23" s="2"/>
    </row>
    <row r="24" spans="2:10" ht="14.25" customHeight="1">
      <c r="B24" s="3"/>
      <c r="C24" s="3"/>
      <c r="D24" s="3"/>
      <c r="E24" s="3"/>
      <c r="F24" s="3"/>
      <c r="G24" s="3"/>
      <c r="H24" s="3"/>
      <c r="I24" s="3"/>
      <c r="J24" s="4"/>
    </row>
    <row r="25" ht="12.75" hidden="1"/>
    <row r="26" spans="2:10" ht="12.75">
      <c r="B26" s="90" t="s">
        <v>66</v>
      </c>
      <c r="C26" s="90"/>
      <c r="D26" s="90"/>
      <c r="E26" s="90"/>
      <c r="F26" s="90" t="s">
        <v>67</v>
      </c>
      <c r="G26" s="90"/>
      <c r="H26" s="90"/>
      <c r="I26" s="90"/>
      <c r="J26" s="90"/>
    </row>
    <row r="27" spans="2:10" ht="36" customHeight="1">
      <c r="B27" s="116"/>
      <c r="C27" s="116"/>
      <c r="D27" s="116"/>
      <c r="E27" s="116"/>
      <c r="F27" s="116"/>
      <c r="G27" s="116"/>
      <c r="H27" s="116"/>
      <c r="I27" s="116"/>
      <c r="J27" s="116"/>
    </row>
    <row r="28" spans="2:10" ht="12.75">
      <c r="B28" s="116"/>
      <c r="C28" s="116"/>
      <c r="D28" s="116"/>
      <c r="E28" s="116"/>
      <c r="F28" s="116"/>
      <c r="G28" s="116"/>
      <c r="H28" s="116"/>
      <c r="I28" s="116"/>
      <c r="J28" s="116"/>
    </row>
    <row r="29" spans="2:10" ht="12.75">
      <c r="B29" s="116"/>
      <c r="C29" s="116"/>
      <c r="D29" s="116"/>
      <c r="E29" s="116"/>
      <c r="F29" s="116"/>
      <c r="G29" s="116"/>
      <c r="H29" s="116"/>
      <c r="I29" s="116"/>
      <c r="J29" s="116"/>
    </row>
  </sheetData>
  <sheetProtection/>
  <mergeCells count="20">
    <mergeCell ref="G5:J5"/>
    <mergeCell ref="B6:F6"/>
    <mergeCell ref="B20:I20"/>
    <mergeCell ref="B7:F7"/>
    <mergeCell ref="F28:J28"/>
    <mergeCell ref="F29:J29"/>
    <mergeCell ref="B27:E27"/>
    <mergeCell ref="B28:E28"/>
    <mergeCell ref="B29:E29"/>
    <mergeCell ref="F27:J27"/>
    <mergeCell ref="B3:G3"/>
    <mergeCell ref="H3:J3"/>
    <mergeCell ref="B1:J1"/>
    <mergeCell ref="B2:J2"/>
    <mergeCell ref="B26:E26"/>
    <mergeCell ref="F26:J26"/>
    <mergeCell ref="B23:I23"/>
    <mergeCell ref="B4:G4"/>
    <mergeCell ref="H4:J4"/>
    <mergeCell ref="B5:F5"/>
  </mergeCells>
  <printOptions/>
  <pageMargins left="0.511811024" right="0.511811024" top="0.787401575" bottom="0.787401575" header="0.31496062" footer="0.31496062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60" zoomScaleNormal="70" zoomScalePageLayoutView="0" workbookViewId="0" topLeftCell="A1">
      <selection activeCell="I20" sqref="I20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12.421875" style="1" customWidth="1"/>
    <col min="4" max="4" width="54.140625" style="1" customWidth="1"/>
    <col min="5" max="5" width="9.140625" style="1" customWidth="1"/>
    <col min="6" max="8" width="19.421875" style="1" customWidth="1"/>
    <col min="9" max="9" width="12.140625" style="1" bestFit="1" customWidth="1"/>
    <col min="10" max="10" width="11.7109375" style="1" bestFit="1" customWidth="1"/>
    <col min="11" max="13" width="10.140625" style="1" bestFit="1" customWidth="1"/>
    <col min="14" max="16384" width="9.140625" style="1" customWidth="1"/>
  </cols>
  <sheetData>
    <row r="1" spans="2:9" ht="78.75" customHeight="1">
      <c r="B1" s="125"/>
      <c r="C1" s="125"/>
      <c r="D1" s="125"/>
      <c r="E1" s="124" t="s">
        <v>62</v>
      </c>
      <c r="F1" s="124"/>
      <c r="G1" s="124"/>
      <c r="H1" s="124"/>
      <c r="I1" s="124"/>
    </row>
    <row r="3" spans="1:9" ht="13.5" customHeight="1">
      <c r="A3" s="1"/>
      <c r="B3" s="129" t="str">
        <f>PLANILHA!B3</f>
        <v>PREFEITURA MUNICIPAL DE SÃO JOÃO DA PONTE</v>
      </c>
      <c r="C3" s="129"/>
      <c r="D3" s="129"/>
      <c r="E3" s="129"/>
      <c r="F3" s="129"/>
      <c r="G3" s="129"/>
      <c r="H3" s="129"/>
      <c r="I3" s="129"/>
    </row>
    <row r="4" spans="1:9" ht="13.5" customHeight="1">
      <c r="A4" s="1"/>
      <c r="B4" s="129" t="str">
        <f>PLANILHA!B4</f>
        <v>OBRA: PAVIMENTAÇÃO ASFÁLTICA EM VIAS URBANAS COM CBUQ </v>
      </c>
      <c r="C4" s="129"/>
      <c r="D4" s="129"/>
      <c r="E4" s="129"/>
      <c r="F4" s="129"/>
      <c r="G4" s="129"/>
      <c r="H4" s="129"/>
      <c r="I4" s="129"/>
    </row>
    <row r="5" spans="1:9" ht="13.5" customHeight="1">
      <c r="A5" s="1"/>
      <c r="B5" s="136" t="str">
        <f>PLANILHA!B5</f>
        <v>LOCAL:  PRAÇA OLIMPIO CAMPOS E DIVERSAS RUAS DO MUNICÍPIO DE SÃO JOÃO DA PONTE</v>
      </c>
      <c r="C5" s="137"/>
      <c r="D5" s="137"/>
      <c r="E5" s="137"/>
      <c r="F5" s="137"/>
      <c r="G5" s="137"/>
      <c r="H5" s="137"/>
      <c r="I5" s="138"/>
    </row>
    <row r="7" spans="2:9" ht="13.5" customHeight="1">
      <c r="B7" s="48" t="str">
        <f>PLANILHA!B9</f>
        <v>1.00</v>
      </c>
      <c r="C7" s="126" t="str">
        <f>PLANILHA!E9</f>
        <v>SERVIÇOS PRELIMENARES</v>
      </c>
      <c r="D7" s="127"/>
      <c r="E7" s="127"/>
      <c r="F7" s="127"/>
      <c r="G7" s="127"/>
      <c r="H7" s="127"/>
      <c r="I7" s="128"/>
    </row>
    <row r="8" spans="2:9" ht="76.5" customHeight="1">
      <c r="B8" s="49" t="str">
        <f>PLANILHA!B10</f>
        <v>1.1</v>
      </c>
      <c r="C8" s="117" t="str">
        <f>PLANILHA!E10</f>
        <v>FORNECIMENTO E COLOCAÇÃO DE PLACA DE OBRA EM CHAPA GALVANIZADA - EM CHAPA GALVANIZADA0,2 6A FIXADAS COM REBITES 540 E  RAFUSOS 3/8, EM ESTRUTURA METÁLICA VIGA U 2" ENRIJECIDA COM METALON 20X20, SUPORTEEM EUCALIPTO AUTOCLAVADO PINTADAS</v>
      </c>
      <c r="D8" s="118"/>
      <c r="E8" s="50" t="str">
        <f>PLANILHA!F10</f>
        <v>m2</v>
      </c>
      <c r="F8" s="120" t="s">
        <v>97</v>
      </c>
      <c r="G8" s="120"/>
      <c r="H8" s="120"/>
      <c r="I8" s="51">
        <f>2*1.5</f>
        <v>3</v>
      </c>
    </row>
    <row r="11" spans="2:9" ht="13.5" customHeight="1">
      <c r="B11" s="48" t="str">
        <f>PLANILHA!B13</f>
        <v>2.0</v>
      </c>
      <c r="C11" s="126" t="str">
        <f>PLANILHA!E13</f>
        <v>PAVIMENTAÇÂO</v>
      </c>
      <c r="D11" s="127"/>
      <c r="E11" s="127"/>
      <c r="F11" s="127"/>
      <c r="G11" s="127"/>
      <c r="H11" s="127"/>
      <c r="I11" s="128"/>
    </row>
    <row r="12" spans="2:9" ht="112.5" customHeight="1">
      <c r="B12" s="49" t="str">
        <f>PLANILHA!B14</f>
        <v>2.3</v>
      </c>
      <c r="C12" s="117" t="str">
        <f>PLANILHA!E14</f>
        <v>PINTURA DE LIGAÇÃO (EXECUÇÃO, INCLUINDO FORNECIMENTO E
TRANSPORTE DO MATERIAL BETUMINOSO)</v>
      </c>
      <c r="D12" s="118"/>
      <c r="E12" s="50" t="str">
        <f>PLANILHA!F14</f>
        <v>m2</v>
      </c>
      <c r="F12" s="119" t="s">
        <v>82</v>
      </c>
      <c r="G12" s="120"/>
      <c r="H12" s="120"/>
      <c r="I12" s="51">
        <f>150*7.55+153*7.5+41*7.7+47.5*8.85+300*6+250*6.5+100*7+300*8.2</f>
        <v>9601.075</v>
      </c>
    </row>
    <row r="13" spans="2:9" ht="56.25" customHeight="1">
      <c r="B13" s="49" t="str">
        <f>PLANILHA!B15</f>
        <v>2.4</v>
      </c>
      <c r="C13" s="117" t="str">
        <f>PLANILHA!E15</f>
        <v>CONCRETOBETUMINOSOUSINADOAQUENTE(FAIXAC)(EXECUÇÃO,INCLUINDOUSINAGEM,APLICAÇÃO,ESPALHAMENTOECOMPACTAÇÃO,FORNECIMENTOETRANSPORTEDOSAGREGADOSEDOMATERIALBETUMINOSO;EXCLUIOTRANSPORTEDA USINA ATÉ A PISTA)</v>
      </c>
      <c r="D13" s="118"/>
      <c r="E13" s="50" t="str">
        <f>PLANILHA!F15</f>
        <v>m3</v>
      </c>
      <c r="F13" s="119" t="s">
        <v>91</v>
      </c>
      <c r="G13" s="120"/>
      <c r="H13" s="120"/>
      <c r="I13" s="51">
        <f>3016.08*0.05+6585*0.03</f>
        <v>348.354</v>
      </c>
    </row>
    <row r="14" spans="2:9" ht="48" customHeight="1">
      <c r="B14" s="49" t="str">
        <f>PLANILHA!B16</f>
        <v>2.5</v>
      </c>
      <c r="C14" s="117" t="str">
        <f>PLANILHA!E16</f>
        <v>TRANSPORTE DE CONCRETO BETUMINOSO USINADO A QUENTE. DISTÂNCIA MÉDIA DE TRANSPORTE &gt;= 50,10KM (DENSIDADE DE MATERIAL SOLTO)</v>
      </c>
      <c r="D14" s="118"/>
      <c r="E14" s="50" t="str">
        <f>PLANILHA!F16</f>
        <v>m3xkm</v>
      </c>
      <c r="F14" s="120" t="s">
        <v>84</v>
      </c>
      <c r="G14" s="120"/>
      <c r="H14" s="120"/>
      <c r="I14" s="51">
        <f>ROUND(I13*80,2)</f>
        <v>27868.32</v>
      </c>
    </row>
    <row r="15" spans="2:9" ht="77.25" customHeight="1">
      <c r="B15" s="49" t="str">
        <f>PLANILHA!B17</f>
        <v>2.6</v>
      </c>
      <c r="C15" s="117" t="str">
        <f>PLANILHA!E17</f>
        <v>TRANSPORTE DE MATERIAL DE QUALQUER NATUREZA. DISTÂNCIA MÉDIA DE TRANSPORTE &gt;= 50,10 KM</v>
      </c>
      <c r="D15" s="118"/>
      <c r="E15" s="50" t="str">
        <f>PLANILHA!F17</f>
        <v>Ton x Km</v>
      </c>
      <c r="F15" s="121" t="s">
        <v>95</v>
      </c>
      <c r="G15" s="122"/>
      <c r="H15" s="123"/>
      <c r="I15" s="51">
        <f>6.3*550</f>
        <v>3465</v>
      </c>
    </row>
    <row r="16" spans="2:9" ht="48.75" customHeight="1">
      <c r="B16" s="49" t="str">
        <f>PLANILHA!B18</f>
        <v>2.7</v>
      </c>
      <c r="C16" s="117" t="str">
        <f>PLANILHA!E18</f>
        <v>SARJETA TIPO 1 - 50 X 5 CM, I = 3 %, PADRÃO DEER-MG</v>
      </c>
      <c r="D16" s="118"/>
      <c r="E16" s="50" t="str">
        <f>PLANILHA!F18</f>
        <v>m</v>
      </c>
      <c r="F16" s="133" t="s">
        <v>85</v>
      </c>
      <c r="G16" s="134"/>
      <c r="H16" s="135"/>
      <c r="I16" s="51">
        <f>153*2+23*2+35+2</f>
        <v>389</v>
      </c>
    </row>
    <row r="19" spans="2:9" ht="13.5" customHeight="1">
      <c r="B19" s="48" t="str">
        <f>PLANILHA!B21</f>
        <v>3.0</v>
      </c>
      <c r="C19" s="126" t="str">
        <f>PLANILHA!E21</f>
        <v>MOBILIZAÇÃO</v>
      </c>
      <c r="D19" s="127"/>
      <c r="E19" s="127"/>
      <c r="F19" s="127"/>
      <c r="G19" s="127"/>
      <c r="H19" s="127"/>
      <c r="I19" s="128"/>
    </row>
    <row r="20" spans="2:9" ht="33.75" customHeight="1">
      <c r="B20" s="49" t="str">
        <f>PLANILHA!B22</f>
        <v>3.1</v>
      </c>
      <c r="C20" s="117" t="str">
        <f>PLANILHA!E22</f>
        <v>Obras até o valor de  1.000.000,00</v>
      </c>
      <c r="D20" s="118"/>
      <c r="E20" s="50" t="str">
        <f>PLANILHA!F22</f>
        <v>%</v>
      </c>
      <c r="F20" s="130">
        <v>0.005</v>
      </c>
      <c r="G20" s="131"/>
      <c r="H20" s="132"/>
      <c r="I20" s="52">
        <v>0.005</v>
      </c>
    </row>
    <row r="22" ht="12.75">
      <c r="L22" s="1">
        <v>158523.49</v>
      </c>
    </row>
  </sheetData>
  <sheetProtection/>
  <mergeCells count="22">
    <mergeCell ref="C19:I19"/>
    <mergeCell ref="C20:D20"/>
    <mergeCell ref="F20:H20"/>
    <mergeCell ref="C16:D16"/>
    <mergeCell ref="F16:H16"/>
    <mergeCell ref="B4:I4"/>
    <mergeCell ref="B5:I5"/>
    <mergeCell ref="C11:I11"/>
    <mergeCell ref="C12:D12"/>
    <mergeCell ref="F12:H12"/>
    <mergeCell ref="E1:I1"/>
    <mergeCell ref="B1:D1"/>
    <mergeCell ref="C8:D8"/>
    <mergeCell ref="C7:I7"/>
    <mergeCell ref="F8:H8"/>
    <mergeCell ref="B3:I3"/>
    <mergeCell ref="C13:D13"/>
    <mergeCell ref="F13:H13"/>
    <mergeCell ref="C15:D15"/>
    <mergeCell ref="F15:H15"/>
    <mergeCell ref="C14:D14"/>
    <mergeCell ref="F14:H14"/>
  </mergeCells>
  <printOptions/>
  <pageMargins left="0.511811024" right="0.511811024" top="0.787401575" bottom="0.787401575" header="0.31496062" footer="0.31496062"/>
  <pageSetup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60" zoomScaleNormal="55" zoomScalePageLayoutView="0" workbookViewId="0" topLeftCell="A1">
      <selection activeCell="B6" sqref="B6:I6"/>
    </sheetView>
  </sheetViews>
  <sheetFormatPr defaultColWidth="9.140625" defaultRowHeight="12.75"/>
  <cols>
    <col min="1" max="1" width="8.57421875" style="0" customWidth="1"/>
    <col min="2" max="2" width="9.00390625" style="0" customWidth="1"/>
    <col min="3" max="3" width="36.00390625" style="0" customWidth="1"/>
    <col min="4" max="5" width="15.140625" style="0" customWidth="1"/>
    <col min="6" max="6" width="17.7109375" style="0" customWidth="1"/>
    <col min="7" max="7" width="14.57421875" style="0" customWidth="1"/>
    <col min="8" max="8" width="19.28125" style="0" customWidth="1"/>
    <col min="9" max="9" width="20.7109375" style="0" customWidth="1"/>
    <col min="10" max="19" width="8.57421875" style="0" customWidth="1"/>
    <col min="20" max="20" width="8.57421875" style="6" customWidth="1"/>
    <col min="21" max="22" width="8.57421875" style="0" customWidth="1"/>
  </cols>
  <sheetData>
    <row r="1" spans="1:20" ht="78.75" customHeight="1">
      <c r="A1" s="1"/>
      <c r="B1" s="125"/>
      <c r="C1" s="125"/>
      <c r="D1" s="125"/>
      <c r="E1" s="124" t="s">
        <v>78</v>
      </c>
      <c r="F1" s="124"/>
      <c r="G1" s="124"/>
      <c r="H1" s="124"/>
      <c r="I1" s="124"/>
      <c r="J1" s="1"/>
      <c r="M1" s="1"/>
      <c r="N1" s="1"/>
      <c r="O1" s="1"/>
      <c r="P1" s="1"/>
      <c r="Q1" s="1"/>
      <c r="T1"/>
    </row>
    <row r="2" s="1" customFormat="1" ht="12.75"/>
    <row r="3" spans="1:20" ht="13.5" customHeight="1">
      <c r="A3" s="1"/>
      <c r="B3" s="129" t="str">
        <f>PLANILHA!B3</f>
        <v>PREFEITURA MUNICIPAL DE SÃO JOÃO DA PONTE</v>
      </c>
      <c r="C3" s="129"/>
      <c r="D3" s="129"/>
      <c r="E3" s="129"/>
      <c r="F3" s="129"/>
      <c r="G3" s="129"/>
      <c r="H3" s="129"/>
      <c r="I3" s="129"/>
      <c r="J3" s="1"/>
      <c r="M3" s="1"/>
      <c r="N3" s="1"/>
      <c r="O3" s="1"/>
      <c r="P3" s="1"/>
      <c r="Q3" s="1"/>
      <c r="T3"/>
    </row>
    <row r="4" spans="1:20" ht="13.5" customHeight="1">
      <c r="A4" s="1"/>
      <c r="B4" s="129" t="str">
        <f>PLANILHA!B4</f>
        <v>OBRA: PAVIMENTAÇÃO ASFÁLTICA EM VIAS URBANAS COM CBUQ </v>
      </c>
      <c r="C4" s="129"/>
      <c r="D4" s="129"/>
      <c r="E4" s="129"/>
      <c r="F4" s="129"/>
      <c r="G4" s="129"/>
      <c r="H4" s="129"/>
      <c r="I4" s="129"/>
      <c r="J4" s="1"/>
      <c r="M4" s="1"/>
      <c r="N4" s="1"/>
      <c r="O4" s="1"/>
      <c r="P4" s="1"/>
      <c r="Q4" s="1"/>
      <c r="T4"/>
    </row>
    <row r="5" spans="1:20" ht="13.5" customHeight="1">
      <c r="A5" s="1"/>
      <c r="B5" s="129" t="str">
        <f>PLANILHA!B5</f>
        <v>LOCAL:  PRAÇA OLIMPIO CAMPOS E DIVERSAS RUAS DO MUNICÍPIO DE SÃO JOÃO DA PONTE</v>
      </c>
      <c r="C5" s="129"/>
      <c r="D5" s="129"/>
      <c r="E5" s="129"/>
      <c r="F5" s="129"/>
      <c r="G5" s="129"/>
      <c r="H5" s="129"/>
      <c r="I5" s="129"/>
      <c r="J5" s="1"/>
      <c r="M5" s="1"/>
      <c r="N5" s="1"/>
      <c r="O5" s="1"/>
      <c r="P5" s="1"/>
      <c r="Q5" s="1"/>
      <c r="T5"/>
    </row>
    <row r="6" spans="2:9" ht="12.75">
      <c r="B6" s="141" t="s">
        <v>71</v>
      </c>
      <c r="C6" s="141"/>
      <c r="D6" s="141"/>
      <c r="E6" s="141"/>
      <c r="F6" s="141"/>
      <c r="G6" s="141"/>
      <c r="H6" s="141"/>
      <c r="I6" s="141"/>
    </row>
    <row r="7" s="1" customFormat="1" ht="12.75"/>
    <row r="8" spans="2:9" ht="12.75">
      <c r="B8" s="63" t="s">
        <v>0</v>
      </c>
      <c r="C8" s="139" t="s">
        <v>72</v>
      </c>
      <c r="D8" s="139"/>
      <c r="E8" s="139"/>
      <c r="F8" s="64" t="s">
        <v>73</v>
      </c>
      <c r="G8" s="63" t="s">
        <v>74</v>
      </c>
      <c r="H8" s="63" t="s">
        <v>75</v>
      </c>
      <c r="I8" s="63" t="s">
        <v>76</v>
      </c>
    </row>
    <row r="9" spans="2:9" ht="12.75">
      <c r="B9" s="56"/>
      <c r="C9" s="140"/>
      <c r="D9" s="140"/>
      <c r="E9" s="140"/>
      <c r="F9" s="55"/>
      <c r="G9" s="56"/>
      <c r="H9" s="72">
        <v>1</v>
      </c>
      <c r="I9" s="72"/>
    </row>
    <row r="10" spans="2:9" ht="12.75">
      <c r="B10" s="54" t="str">
        <f>PLANILHA!B9</f>
        <v>1.00</v>
      </c>
      <c r="C10" s="142" t="str">
        <f>PLANILHA!E9</f>
        <v>SERVIÇOS PRELIMENARES</v>
      </c>
      <c r="D10" s="142"/>
      <c r="E10" s="142"/>
      <c r="F10" s="70">
        <f>PLANILHA!J11</f>
        <v>889.56</v>
      </c>
      <c r="G10" s="10">
        <f>ROUND(F10/$F$17,4)</f>
        <v>0.0025</v>
      </c>
      <c r="H10" s="73">
        <f>F10</f>
        <v>889.56</v>
      </c>
      <c r="I10" s="58"/>
    </row>
    <row r="11" spans="2:9" ht="12.75">
      <c r="B11" s="54"/>
      <c r="C11" s="142"/>
      <c r="D11" s="142"/>
      <c r="E11" s="142"/>
      <c r="F11" s="70"/>
      <c r="G11" s="57"/>
      <c r="H11" s="72">
        <v>0.5</v>
      </c>
      <c r="I11" s="72">
        <v>0.5</v>
      </c>
    </row>
    <row r="12" spans="2:9" ht="12.75">
      <c r="B12" s="54" t="str">
        <f>PLANILHA!B13</f>
        <v>2.0</v>
      </c>
      <c r="C12" s="142" t="str">
        <f>PLANILHA!E13</f>
        <v>PAVIMENTAÇÂO</v>
      </c>
      <c r="D12" s="142"/>
      <c r="E12" s="142"/>
      <c r="F12" s="70">
        <f>PLANILHA!J19</f>
        <v>352476.63000000006</v>
      </c>
      <c r="G12" s="10">
        <f>ROUND(F12/$F$17,4)-0.0001</f>
        <v>0.9924000000000001</v>
      </c>
      <c r="H12" s="73">
        <f>ROUND(H11*F12,2)</f>
        <v>176238.32</v>
      </c>
      <c r="I12" s="73">
        <f>F12-H12</f>
        <v>176238.31000000006</v>
      </c>
    </row>
    <row r="13" spans="2:9" ht="12.75">
      <c r="B13" s="54"/>
      <c r="C13" s="142"/>
      <c r="D13" s="142"/>
      <c r="E13" s="142"/>
      <c r="F13" s="70"/>
      <c r="G13" s="57"/>
      <c r="H13" s="72">
        <v>1</v>
      </c>
      <c r="I13" s="72"/>
    </row>
    <row r="14" spans="2:9" ht="12.75">
      <c r="B14" s="54" t="str">
        <f>PLANILHA!B21</f>
        <v>3.0</v>
      </c>
      <c r="C14" s="142" t="str">
        <f>PLANILHA!E21</f>
        <v>MOBILIZAÇÃO</v>
      </c>
      <c r="D14" s="142"/>
      <c r="E14" s="142"/>
      <c r="F14" s="70">
        <f>PLANILHA!J22</f>
        <v>1766.83</v>
      </c>
      <c r="G14" s="10">
        <f>ROUND(F14/$F$17,4)</f>
        <v>0.005</v>
      </c>
      <c r="H14" s="74">
        <f>F14</f>
        <v>1766.83</v>
      </c>
      <c r="I14" s="60"/>
    </row>
    <row r="15" spans="2:9" ht="12.75">
      <c r="B15" s="54"/>
      <c r="C15" s="142"/>
      <c r="D15" s="142"/>
      <c r="E15" s="142"/>
      <c r="F15" s="70"/>
      <c r="G15" s="57"/>
      <c r="H15" s="59"/>
      <c r="I15" s="59"/>
    </row>
    <row r="16" spans="2:9" ht="12.75">
      <c r="B16" s="61"/>
      <c r="C16" s="61"/>
      <c r="F16" s="62"/>
      <c r="G16" s="61"/>
      <c r="H16" s="61"/>
      <c r="I16" s="61"/>
    </row>
    <row r="17" spans="2:9" ht="12.75">
      <c r="B17" s="139" t="s">
        <v>77</v>
      </c>
      <c r="C17" s="139"/>
      <c r="D17" s="139"/>
      <c r="E17" s="139"/>
      <c r="F17" s="71">
        <f>SUM(F10:F16)</f>
        <v>355133.0200000001</v>
      </c>
      <c r="G17" s="65"/>
      <c r="H17" s="74">
        <f>+H14+H12+H10</f>
        <v>178894.71</v>
      </c>
      <c r="I17" s="74">
        <f>+I14+I12+I10</f>
        <v>176238.31000000006</v>
      </c>
    </row>
    <row r="18" spans="6:9" ht="12.75">
      <c r="F18" s="116" t="s">
        <v>93</v>
      </c>
      <c r="G18" s="116"/>
      <c r="H18" s="8"/>
      <c r="I18" s="75">
        <f>H17+I17</f>
        <v>355133.02</v>
      </c>
    </row>
    <row r="20" spans="2:9" ht="12.75">
      <c r="B20" s="90" t="s">
        <v>66</v>
      </c>
      <c r="C20" s="90"/>
      <c r="D20" s="90"/>
      <c r="E20" s="90"/>
      <c r="F20" s="90" t="s">
        <v>67</v>
      </c>
      <c r="G20" s="90"/>
      <c r="H20" s="90"/>
      <c r="I20" s="90"/>
    </row>
    <row r="21" spans="2:9" ht="39" customHeight="1">
      <c r="B21" s="116"/>
      <c r="C21" s="116"/>
      <c r="D21" s="116"/>
      <c r="E21" s="116"/>
      <c r="F21" s="116"/>
      <c r="G21" s="116"/>
      <c r="H21" s="116"/>
      <c r="I21" s="116"/>
    </row>
    <row r="22" spans="2:9" ht="12.75">
      <c r="B22" s="116" t="s">
        <v>68</v>
      </c>
      <c r="C22" s="116"/>
      <c r="D22" s="116"/>
      <c r="E22" s="116"/>
      <c r="F22" s="116" t="s">
        <v>55</v>
      </c>
      <c r="G22" s="116"/>
      <c r="H22" s="116"/>
      <c r="I22" s="116"/>
    </row>
    <row r="23" spans="2:9" ht="12.75">
      <c r="B23" s="116" t="s">
        <v>69</v>
      </c>
      <c r="C23" s="116"/>
      <c r="D23" s="116"/>
      <c r="E23" s="116"/>
      <c r="F23" s="116" t="s">
        <v>70</v>
      </c>
      <c r="G23" s="116"/>
      <c r="H23" s="116"/>
      <c r="I23" s="116"/>
    </row>
  </sheetData>
  <sheetProtection/>
  <mergeCells count="24">
    <mergeCell ref="B22:E22"/>
    <mergeCell ref="B23:E23"/>
    <mergeCell ref="F20:I20"/>
    <mergeCell ref="F21:I21"/>
    <mergeCell ref="F22:I22"/>
    <mergeCell ref="F23:I23"/>
    <mergeCell ref="B17:E17"/>
    <mergeCell ref="B20:E20"/>
    <mergeCell ref="B21:E21"/>
    <mergeCell ref="F18:G18"/>
    <mergeCell ref="C15:E15"/>
    <mergeCell ref="C10:E10"/>
    <mergeCell ref="C11:E11"/>
    <mergeCell ref="C12:E12"/>
    <mergeCell ref="C13:E13"/>
    <mergeCell ref="C14:E14"/>
    <mergeCell ref="C8:E8"/>
    <mergeCell ref="C9:E9"/>
    <mergeCell ref="B1:D1"/>
    <mergeCell ref="E1:I1"/>
    <mergeCell ref="B3:I3"/>
    <mergeCell ref="B4:I4"/>
    <mergeCell ref="B5:I5"/>
    <mergeCell ref="B6:I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2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2.75"/>
  <cols>
    <col min="1" max="1" width="13.421875" style="0" customWidth="1"/>
    <col min="2" max="2" width="60.8515625" style="0" customWidth="1"/>
  </cols>
  <sheetData>
    <row r="1" ht="96" customHeight="1"/>
    <row r="2" spans="2:4" ht="12.75">
      <c r="B2" s="145" t="s">
        <v>32</v>
      </c>
      <c r="C2" s="145"/>
      <c r="D2" s="145"/>
    </row>
    <row r="3" spans="2:4" ht="12.75">
      <c r="B3" s="8" t="str">
        <f>PLANILHA!B4</f>
        <v>OBRA: PAVIMENTAÇÃO ASFÁLTICA EM VIAS URBANAS COM CBUQ </v>
      </c>
      <c r="C3" s="8"/>
      <c r="D3" s="8"/>
    </row>
    <row r="4" spans="2:4" ht="12.75">
      <c r="B4" s="9" t="s">
        <v>36</v>
      </c>
      <c r="C4" s="10">
        <v>0.02</v>
      </c>
      <c r="D4" s="9" t="s">
        <v>45</v>
      </c>
    </row>
    <row r="5" spans="2:4" ht="12.75">
      <c r="B5" s="9" t="s">
        <v>37</v>
      </c>
      <c r="C5" s="10">
        <v>0.06</v>
      </c>
      <c r="D5" s="9" t="s">
        <v>46</v>
      </c>
    </row>
    <row r="6" spans="2:4" ht="12.75">
      <c r="B6" s="9" t="s">
        <v>38</v>
      </c>
      <c r="C6" s="10">
        <v>0.005</v>
      </c>
      <c r="D6" s="9" t="s">
        <v>47</v>
      </c>
    </row>
    <row r="7" spans="2:4" ht="12.75">
      <c r="B7" s="9" t="s">
        <v>48</v>
      </c>
      <c r="C7" s="10">
        <v>0.0079</v>
      </c>
      <c r="D7" s="9" t="s">
        <v>49</v>
      </c>
    </row>
    <row r="8" spans="2:4" ht="12.75">
      <c r="B8" s="9" t="s">
        <v>43</v>
      </c>
      <c r="C8" s="10">
        <f>+C9+C10+C11</f>
        <v>0.0615</v>
      </c>
      <c r="D8" s="9" t="s">
        <v>50</v>
      </c>
    </row>
    <row r="9" spans="2:4" ht="12.75">
      <c r="B9" s="11" t="s">
        <v>39</v>
      </c>
      <c r="C9" s="10">
        <v>0.025</v>
      </c>
      <c r="D9" s="8"/>
    </row>
    <row r="10" spans="2:4" ht="12.75">
      <c r="B10" s="11" t="s">
        <v>40</v>
      </c>
      <c r="C10" s="10">
        <v>0.0065</v>
      </c>
      <c r="D10" s="8"/>
    </row>
    <row r="11" spans="2:4" ht="12.75">
      <c r="B11" s="11" t="s">
        <v>41</v>
      </c>
      <c r="C11" s="10">
        <v>0.03</v>
      </c>
      <c r="D11" s="8"/>
    </row>
    <row r="12" spans="2:4" ht="12.75">
      <c r="B12" s="12" t="s">
        <v>44</v>
      </c>
      <c r="C12" s="10">
        <v>0.045</v>
      </c>
      <c r="D12" s="9" t="s">
        <v>42</v>
      </c>
    </row>
    <row r="13" spans="2:4" ht="12.75">
      <c r="B13" s="146" t="s">
        <v>32</v>
      </c>
      <c r="C13" s="146"/>
      <c r="D13" s="10">
        <f>+((1+(C4+C7))*(1+C6)*(1+C5))/((1-(C8+C12)))-1</f>
        <v>0.2255421040850587</v>
      </c>
    </row>
    <row r="15" spans="2:5" ht="12.75">
      <c r="B15" s="143" t="s">
        <v>51</v>
      </c>
      <c r="C15" s="144"/>
      <c r="D15" s="144"/>
      <c r="E15" s="144"/>
    </row>
    <row r="17" ht="12.75">
      <c r="B17" t="s">
        <v>94</v>
      </c>
    </row>
    <row r="20" ht="12.75">
      <c r="B20" s="7" t="s">
        <v>55</v>
      </c>
    </row>
    <row r="21" ht="12.75">
      <c r="B21" s="7" t="s">
        <v>57</v>
      </c>
    </row>
    <row r="22" ht="12.75">
      <c r="B22" s="7" t="s">
        <v>56</v>
      </c>
    </row>
  </sheetData>
  <sheetProtection/>
  <mergeCells count="3">
    <mergeCell ref="B15:E15"/>
    <mergeCell ref="B2:D2"/>
    <mergeCell ref="B13:C1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LAIANE</cp:lastModifiedBy>
  <cp:lastPrinted>2020-07-31T18:19:30Z</cp:lastPrinted>
  <dcterms:created xsi:type="dcterms:W3CDTF">2006-09-22T13:55:22Z</dcterms:created>
  <dcterms:modified xsi:type="dcterms:W3CDTF">2020-08-10T16:33:14Z</dcterms:modified>
  <cp:category/>
  <cp:version/>
  <cp:contentType/>
  <cp:contentStatus/>
</cp:coreProperties>
</file>